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2060" windowHeight="8190" tabRatio="722" activeTab="0"/>
  </bookViews>
  <sheets>
    <sheet name="VHČ" sheetId="1" r:id="rId1"/>
    <sheet name="Ke schválení" sheetId="2" r:id="rId2"/>
    <sheet name="Ke schválení výhled" sheetId="3" r:id="rId3"/>
  </sheets>
  <definedNames/>
  <calcPr fullCalcOnLoad="1"/>
</workbook>
</file>

<file path=xl/sharedStrings.xml><?xml version="1.0" encoding="utf-8"?>
<sst xmlns="http://schemas.openxmlformats.org/spreadsheetml/2006/main" count="308" uniqueCount="176">
  <si>
    <t>Kč</t>
  </si>
  <si>
    <t>Daň z přidané hodnoty</t>
  </si>
  <si>
    <t>Místní poplatky</t>
  </si>
  <si>
    <t>Hřbitovní poplatky</t>
  </si>
  <si>
    <t>Celkem</t>
  </si>
  <si>
    <t>Volný čas dětí - příspěvky</t>
  </si>
  <si>
    <t>Protipožární ochrana</t>
  </si>
  <si>
    <t>Pojištění majetku</t>
  </si>
  <si>
    <t>Obsah činnosti</t>
  </si>
  <si>
    <t>ORJ</t>
  </si>
  <si>
    <t>Tržby</t>
  </si>
  <si>
    <t>Náklady</t>
  </si>
  <si>
    <t>Hospodářský výsledek</t>
  </si>
  <si>
    <t>Doprava</t>
  </si>
  <si>
    <t>902</t>
  </si>
  <si>
    <t>Kopírka</t>
  </si>
  <si>
    <t>904</t>
  </si>
  <si>
    <t>Nájem z bytů</t>
  </si>
  <si>
    <t>905</t>
  </si>
  <si>
    <t>Nájem z nebytových prostor</t>
  </si>
  <si>
    <t>906</t>
  </si>
  <si>
    <t>Vydavatelská činnost</t>
  </si>
  <si>
    <t>908</t>
  </si>
  <si>
    <t>Hospodaření v lesích</t>
  </si>
  <si>
    <t>909</t>
  </si>
  <si>
    <t>Nájemné v ZŠ</t>
  </si>
  <si>
    <t>910</t>
  </si>
  <si>
    <t>Prodej propagačního zboží</t>
  </si>
  <si>
    <t>911</t>
  </si>
  <si>
    <t>Popelnice</t>
  </si>
  <si>
    <t>912</t>
  </si>
  <si>
    <t>Plastové pytle</t>
  </si>
  <si>
    <t>913</t>
  </si>
  <si>
    <t>Služby BH - čp. 181</t>
  </si>
  <si>
    <t>915</t>
  </si>
  <si>
    <t>DPS - nájem</t>
  </si>
  <si>
    <t>917</t>
  </si>
  <si>
    <t>DPS - služby</t>
  </si>
  <si>
    <t>918</t>
  </si>
  <si>
    <t>Nájem z pozemků</t>
  </si>
  <si>
    <t>919</t>
  </si>
  <si>
    <t>Pronájem sloupů VO - reklama</t>
  </si>
  <si>
    <t>920</t>
  </si>
  <si>
    <t>Odvoz a uložení komunál. odpadu</t>
  </si>
  <si>
    <t>921</t>
  </si>
  <si>
    <t>Pronájem majetku</t>
  </si>
  <si>
    <t>923</t>
  </si>
  <si>
    <t>Pronájem kanalizace - VaK</t>
  </si>
  <si>
    <t>924</t>
  </si>
  <si>
    <t>Hospodářský výsledek za VHČ celkem:</t>
  </si>
  <si>
    <t>Pečovatelské služby, DPS</t>
  </si>
  <si>
    <t>Rozpočtové příjmy:</t>
  </si>
  <si>
    <t>Položka</t>
  </si>
  <si>
    <t>Daň z příjmu fyzických osob ze závislé činnosti</t>
  </si>
  <si>
    <t>Daň z příjmu fyzických osob ze SVČ</t>
  </si>
  <si>
    <t>Daň z příjmu právnických osob</t>
  </si>
  <si>
    <t>Daň z nemovitosti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</si>
  <si>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</si>
  <si>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</si>
  <si>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</si>
  <si>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</si>
  <si>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</si>
  <si>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Poplatek za povolení vjezdu do chráněné oblasti</t>
  </si>
  <si>
    <t>Poplatek za provozovaný výherní hrací přístroj</t>
  </si>
  <si>
    <t>Správní poplatky</t>
  </si>
  <si>
    <t>Dotace - státní správa, školství</t>
  </si>
  <si>
    <t xml:space="preserve">Dotace - sociální dávky </t>
  </si>
  <si>
    <t>Dotace obcí - neinvestiční náklady ZŠ</t>
  </si>
  <si>
    <t>Prodej pozemků</t>
  </si>
  <si>
    <t>Příjmy finančních operací - úroky</t>
  </si>
  <si>
    <t>Dividendy - akcie VaK</t>
  </si>
  <si>
    <t>Rozpočtové výdaje:</t>
  </si>
  <si>
    <t>Útulek pro psy</t>
  </si>
  <si>
    <t>Silnice</t>
  </si>
  <si>
    <t>Dopravní obslužnost</t>
  </si>
  <si>
    <t>Voda - SADKA, veřejné studně, hydrant</t>
  </si>
  <si>
    <t>Vodovod - půjčka VaK a.s.</t>
  </si>
  <si>
    <t>Kanalizace - údržba</t>
  </si>
  <si>
    <t>Ostatní činnost v kultuře (vč. kroniky)</t>
  </si>
  <si>
    <t>Veřejný rozhlas - údržba, popl. OSA</t>
  </si>
  <si>
    <t>Sdělovací prostředky - Sadské noviny</t>
  </si>
  <si>
    <t>SPOZ - věcné a peněžní dary</t>
  </si>
  <si>
    <t>Dětská hřiště</t>
  </si>
  <si>
    <t>Veřejné osvětlení</t>
  </si>
  <si>
    <t>Hřbitov</t>
  </si>
  <si>
    <t>Dotace svazku obcí KERSKO</t>
  </si>
  <si>
    <t>Nebezpečné odpady</t>
  </si>
  <si>
    <t>Komunální odpady</t>
  </si>
  <si>
    <t>Separace odpadů</t>
  </si>
  <si>
    <t>Chráněná oblast - JEZERO</t>
  </si>
  <si>
    <t>Rekultivace skládky - rozbor podzemních vod</t>
  </si>
  <si>
    <t>Péče o vzhled města a veřejnou zeleň</t>
  </si>
  <si>
    <t>Dávky sociální péče - účelová dotace</t>
  </si>
  <si>
    <t>Bezpečnost a veřejný pořádek - MP</t>
  </si>
  <si>
    <t>Požární ochrana - SDH</t>
  </si>
  <si>
    <t>Zastupitelstvo</t>
  </si>
  <si>
    <t>Činnost místní správy</t>
  </si>
  <si>
    <t>Výdaje finančních operací</t>
  </si>
  <si>
    <t>* osobní výdaje</t>
  </si>
  <si>
    <t>* věcné výdaje</t>
  </si>
  <si>
    <t>Financování:</t>
  </si>
  <si>
    <t>Splátka půjčky do SR - vodovod</t>
  </si>
  <si>
    <t>Splátka úvěru na plynofikaci</t>
  </si>
  <si>
    <t>Separace odpadu - náhrada EKO KOM</t>
  </si>
  <si>
    <t>Sdruž. prostř. - SDH - Třebestovice, Sokoleč</t>
  </si>
  <si>
    <t>Internet, trhy</t>
  </si>
  <si>
    <t>Cestovní ruch (propagační materiál)</t>
  </si>
  <si>
    <t>Chodníky, cesty,  parkoviště, cyklostezky</t>
  </si>
  <si>
    <t>MŠ - neinvestiční příspěvek na činnost</t>
  </si>
  <si>
    <t>ZŠ - neinvestiční příspěvek na činnost</t>
  </si>
  <si>
    <t>KIC - neinvestiční příspěvek na činnost</t>
  </si>
  <si>
    <t>Pomoc zdravotně postiženým - příspěvek</t>
  </si>
  <si>
    <t>Plynofikace - úrok z úvěru</t>
  </si>
  <si>
    <t>Ostatní odpad (rostlinný)</t>
  </si>
  <si>
    <t xml:space="preserve">                             - dožití 50 let - 4.000 Kč</t>
  </si>
  <si>
    <t xml:space="preserve">    z toho               - příspěvek na stravenky - 99.000 Kč</t>
  </si>
  <si>
    <t xml:space="preserve">                                rozpočtu ve výši 8.000 Kč</t>
  </si>
  <si>
    <r>
      <t>Peněžní fondy:</t>
    </r>
    <r>
      <rPr>
        <sz val="12"/>
        <rFont val="Arial"/>
        <family val="2"/>
      </rPr>
      <t xml:space="preserve"> (výše příspěvků dle vnitřních předpisů Městského úřadu)</t>
    </r>
  </si>
  <si>
    <r>
      <t xml:space="preserve">2) </t>
    </r>
    <r>
      <rPr>
        <b/>
        <sz val="12"/>
        <rFont val="Arial"/>
        <family val="2"/>
      </rPr>
      <t>Fond poskytování příspěvku na ošacení:</t>
    </r>
    <r>
      <rPr>
        <sz val="12"/>
        <rFont val="Arial"/>
        <family val="2"/>
      </rPr>
      <t xml:space="preserve"> tvorba a použití je součástí </t>
    </r>
  </si>
  <si>
    <t>…………………………………………</t>
  </si>
  <si>
    <t xml:space="preserve">   PaedDr. Cecilie Pajkrtová</t>
  </si>
  <si>
    <r>
      <t xml:space="preserve">                   </t>
    </r>
    <r>
      <rPr>
        <sz val="12"/>
        <rFont val="Arial"/>
        <family val="2"/>
      </rPr>
      <t>starostka</t>
    </r>
  </si>
  <si>
    <t>Poplatek za rekreační pobyt</t>
  </si>
  <si>
    <t>Projednáno v</t>
  </si>
  <si>
    <t>Rozpočet Města Sadská na rok 2009</t>
  </si>
  <si>
    <t>Příjmy z daní</t>
  </si>
  <si>
    <t>Daň z příjmu fyzických osob z kapitálových výnosů</t>
  </si>
  <si>
    <t>Odvod výtěžku z provozování loterií</t>
  </si>
  <si>
    <t>SP - matrika</t>
  </si>
  <si>
    <t>SP - hrací automaty</t>
  </si>
  <si>
    <t>SP - evidence obyvatel</t>
  </si>
  <si>
    <t>SP - výpis z katastru nemovitostí</t>
  </si>
  <si>
    <t>SP - výpis z rejstříku trestů</t>
  </si>
  <si>
    <t>SP - výpis z obchodního rejstříku</t>
  </si>
  <si>
    <t>SP - výpis z živnostenského rejstříku</t>
  </si>
  <si>
    <t>SP - stavební úřad</t>
  </si>
  <si>
    <t>SP - tombola</t>
  </si>
  <si>
    <t>Příjmy z prodeje majetku</t>
  </si>
  <si>
    <t>Prodej plynofikace - 2. splátka</t>
  </si>
  <si>
    <t>Dotace</t>
  </si>
  <si>
    <t>Příjmy z běžné činnosti</t>
  </si>
  <si>
    <t>CELKEM  PŘÍJMY</t>
  </si>
  <si>
    <t>Finanční vztahy k příspěvkovým organizacím</t>
  </si>
  <si>
    <t>Ostatní příspěvky, dotace, dary</t>
  </si>
  <si>
    <t>Výdaje k dotačním titulům</t>
  </si>
  <si>
    <t>SEMIRAMIS - protidrogová prevence</t>
  </si>
  <si>
    <t>Úvěr od České spořitelny</t>
  </si>
  <si>
    <t>Splátka úvěru ČS (ZŠ, komunikace)</t>
  </si>
  <si>
    <t>Veřejné WC (projekt)</t>
  </si>
  <si>
    <t>Běžné výdaje, správa majetku, investice</t>
  </si>
  <si>
    <t>Územní rozvoj - dílna, projekty, majetek</t>
  </si>
  <si>
    <t>DPS</t>
  </si>
  <si>
    <t>CELKEM  VÝDAJE</t>
  </si>
  <si>
    <t xml:space="preserve">                             - odchod do důchodu - 5.000 Kč</t>
  </si>
  <si>
    <t xml:space="preserve">                             - příspěvek na životní pojištění - 97.200 Kč</t>
  </si>
  <si>
    <r>
      <t xml:space="preserve">1) </t>
    </r>
    <r>
      <rPr>
        <b/>
        <sz val="12"/>
        <rFont val="Arial"/>
        <family val="2"/>
      </rPr>
      <t>Sociální fond:</t>
    </r>
    <r>
      <rPr>
        <sz val="12"/>
        <rFont val="Arial"/>
        <family val="2"/>
      </rPr>
      <t xml:space="preserve"> tvorba a použití je součástí rozpočtu ve výši 205.200 Kč</t>
    </r>
  </si>
  <si>
    <t>Vedlejší hospodářská činnost Města Sadská – rozpočet na rok 2009</t>
  </si>
  <si>
    <t>Městský rozhlas - komerční hlášení</t>
  </si>
  <si>
    <t>926</t>
  </si>
  <si>
    <t xml:space="preserve">RM dne </t>
  </si>
  <si>
    <t xml:space="preserve">FV dne </t>
  </si>
  <si>
    <t xml:space="preserve">ZM dne </t>
  </si>
  <si>
    <t>Nebyt.hospodářství (srážková voda)</t>
  </si>
  <si>
    <t>Bytové hosp. (čp.181 vlhkost + čp.77 plynofikace)</t>
  </si>
  <si>
    <t xml:space="preserve">Rekapitulace </t>
  </si>
  <si>
    <t>Splátka úvěru ze SFRB</t>
  </si>
  <si>
    <t>FRB 2007 - splátky půjček (občané, Město)</t>
  </si>
  <si>
    <t>FRB 2007 - úrok z úvěru od SFRB</t>
  </si>
  <si>
    <t>SPOZ - materiál</t>
  </si>
  <si>
    <t xml:space="preserve">Rozpočet vychází z výhledu na roky 2008 - 2009 schváleného </t>
  </si>
  <si>
    <t xml:space="preserve">zastupitelstvem dne 19. 12. 2007 a jeho úpravy na rok 2009. </t>
  </si>
  <si>
    <t xml:space="preserve">Úprava rozpočtového výhledu  Města Sadská </t>
  </si>
  <si>
    <t>na rok 2009</t>
  </si>
  <si>
    <t>*</t>
  </si>
  <si>
    <t>Příloha č. 2 UZM č. 21/2008</t>
  </si>
  <si>
    <t>Příloha č. 3 UZM č.21/2008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</si>
</sst>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5" borderId="17" xfId="0" applyNumberFormat="1" applyFont="1" applyFill="1" applyBorder="1" applyAlignment="1">
      <alignment/>
    </xf>
    <xf numFmtId="0" fontId="7" fillId="4" borderId="28" xfId="0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4" fillId="5" borderId="28" xfId="0" applyNumberFormat="1" applyFont="1" applyFill="1" applyBorder="1" applyAlignment="1">
      <alignment/>
    </xf>
    <xf numFmtId="3" fontId="4" fillId="5" borderId="19" xfId="0" applyNumberFormat="1" applyFont="1" applyFill="1" applyBorder="1" applyAlignment="1">
      <alignment/>
    </xf>
    <xf numFmtId="3" fontId="4" fillId="5" borderId="29" xfId="0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5" borderId="2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33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4" fillId="3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tabSelected="1" workbookViewId="0" topLeftCell="A1">
      <selection activeCell="G1" sqref="G1"/>
    </sheetView>
  </sheetViews>
  <sheetFormatPr defaultColWidth="9.140625" defaultRowHeight="12.75"/>
  <cols>
    <col min="1" max="1" width="35.8515625" style="0" customWidth="1"/>
    <col min="2" max="2" width="9.7109375" style="0" customWidth="1"/>
    <col min="3" max="3" width="16.00390625" style="0" customWidth="1"/>
    <col min="4" max="4" width="15.57421875" style="0" customWidth="1"/>
    <col min="5" max="5" width="17.140625" style="0" customWidth="1"/>
    <col min="6" max="6" width="1.421875" style="0" customWidth="1"/>
    <col min="7" max="16384" width="11.7109375" style="0" customWidth="1"/>
  </cols>
  <sheetData>
    <row r="3" spans="1:5" ht="18">
      <c r="A3" s="72" t="s">
        <v>156</v>
      </c>
      <c r="B3" s="72"/>
      <c r="C3" s="72"/>
      <c r="D3" s="72"/>
      <c r="E3" s="72"/>
    </row>
    <row r="4" spans="1:5" ht="18">
      <c r="A4" s="1"/>
      <c r="B4" s="1"/>
      <c r="C4" s="2"/>
      <c r="D4" s="2"/>
      <c r="E4" s="2"/>
    </row>
    <row r="5" spans="1:5" ht="15.75" thickBot="1">
      <c r="A5" s="2"/>
      <c r="B5" s="2"/>
      <c r="C5" s="2"/>
      <c r="D5" s="2"/>
      <c r="E5" s="2"/>
    </row>
    <row r="6" spans="1:5" ht="32.25" thickBot="1">
      <c r="A6" s="17" t="s">
        <v>8</v>
      </c>
      <c r="B6" s="18" t="s">
        <v>9</v>
      </c>
      <c r="C6" s="18" t="s">
        <v>10</v>
      </c>
      <c r="D6" s="19" t="s">
        <v>11</v>
      </c>
      <c r="E6" s="20" t="s">
        <v>12</v>
      </c>
    </row>
    <row r="7" spans="1:6" ht="15.75" thickTop="1">
      <c r="A7" s="3" t="s">
        <v>13</v>
      </c>
      <c r="B7" s="4" t="s">
        <v>14</v>
      </c>
      <c r="C7" s="13">
        <v>0</v>
      </c>
      <c r="D7" s="14">
        <v>0</v>
      </c>
      <c r="E7" s="13">
        <f>C7-D7</f>
        <v>0</v>
      </c>
      <c r="F7" s="5"/>
    </row>
    <row r="8" spans="1:6" ht="15">
      <c r="A8" s="6" t="s">
        <v>15</v>
      </c>
      <c r="B8" s="7" t="s">
        <v>16</v>
      </c>
      <c r="C8" s="8">
        <v>10000</v>
      </c>
      <c r="D8" s="9">
        <v>10000</v>
      </c>
      <c r="E8" s="13">
        <f>C8-D8</f>
        <v>0</v>
      </c>
      <c r="F8" s="5"/>
    </row>
    <row r="9" spans="1:6" ht="15">
      <c r="A9" s="6" t="s">
        <v>17</v>
      </c>
      <c r="B9" s="7" t="s">
        <v>18</v>
      </c>
      <c r="C9" s="8">
        <f>760000+38000</f>
        <v>798000</v>
      </c>
      <c r="D9" s="9">
        <f>640000+40000+500000+15000+25000+40000</f>
        <v>1260000</v>
      </c>
      <c r="E9" s="8">
        <f>C9-D9</f>
        <v>-462000</v>
      </c>
      <c r="F9" s="5"/>
    </row>
    <row r="10" spans="1:6" ht="15">
      <c r="A10" s="6" t="s">
        <v>19</v>
      </c>
      <c r="B10" s="7" t="s">
        <v>20</v>
      </c>
      <c r="C10" s="8">
        <v>410000</v>
      </c>
      <c r="D10" s="9">
        <f>50000+36000+5000+25000</f>
        <v>116000</v>
      </c>
      <c r="E10" s="8">
        <f aca="true" t="shared" si="0" ref="E10:E25">C10-D10</f>
        <v>294000</v>
      </c>
      <c r="F10" s="5"/>
    </row>
    <row r="11" spans="1:6" ht="15">
      <c r="A11" s="6" t="s">
        <v>21</v>
      </c>
      <c r="B11" s="7" t="s">
        <v>22</v>
      </c>
      <c r="C11" s="8">
        <v>38000</v>
      </c>
      <c r="D11" s="9">
        <v>120000</v>
      </c>
      <c r="E11" s="8">
        <f t="shared" si="0"/>
        <v>-82000</v>
      </c>
      <c r="F11" s="5"/>
    </row>
    <row r="12" spans="1:6" ht="15">
      <c r="A12" s="6" t="s">
        <v>23</v>
      </c>
      <c r="B12" s="7" t="s">
        <v>24</v>
      </c>
      <c r="C12" s="8">
        <v>450000</v>
      </c>
      <c r="D12" s="9">
        <v>350000</v>
      </c>
      <c r="E12" s="8">
        <f t="shared" si="0"/>
        <v>100000</v>
      </c>
      <c r="F12" s="5"/>
    </row>
    <row r="13" spans="1:6" ht="15">
      <c r="A13" s="6" t="s">
        <v>25</v>
      </c>
      <c r="B13" s="7" t="s">
        <v>26</v>
      </c>
      <c r="C13" s="8">
        <v>223000</v>
      </c>
      <c r="D13" s="9">
        <v>0</v>
      </c>
      <c r="E13" s="8">
        <f t="shared" si="0"/>
        <v>223000</v>
      </c>
      <c r="F13" s="5"/>
    </row>
    <row r="14" spans="1:6" ht="15">
      <c r="A14" s="6" t="s">
        <v>27</v>
      </c>
      <c r="B14" s="7" t="s">
        <v>28</v>
      </c>
      <c r="C14" s="8">
        <v>10000</v>
      </c>
      <c r="D14" s="9">
        <v>0</v>
      </c>
      <c r="E14" s="8">
        <f t="shared" si="0"/>
        <v>10000</v>
      </c>
      <c r="F14" s="5"/>
    </row>
    <row r="15" spans="1:6" ht="15">
      <c r="A15" s="6" t="s">
        <v>29</v>
      </c>
      <c r="B15" s="7" t="s">
        <v>30</v>
      </c>
      <c r="C15" s="8">
        <v>30000</v>
      </c>
      <c r="D15" s="9">
        <v>30000</v>
      </c>
      <c r="E15" s="8">
        <f t="shared" si="0"/>
        <v>0</v>
      </c>
      <c r="F15" s="5"/>
    </row>
    <row r="16" spans="1:6" ht="15">
      <c r="A16" s="6" t="s">
        <v>31</v>
      </c>
      <c r="B16" s="7" t="s">
        <v>32</v>
      </c>
      <c r="C16" s="8">
        <v>18000</v>
      </c>
      <c r="D16" s="9">
        <v>18000</v>
      </c>
      <c r="E16" s="8">
        <f t="shared" si="0"/>
        <v>0</v>
      </c>
      <c r="F16" s="5"/>
    </row>
    <row r="17" spans="1:6" ht="15">
      <c r="A17" s="6" t="s">
        <v>33</v>
      </c>
      <c r="B17" s="7" t="s">
        <v>34</v>
      </c>
      <c r="C17" s="8">
        <f>500*1.35*12</f>
        <v>8100</v>
      </c>
      <c r="D17" s="9">
        <v>8100</v>
      </c>
      <c r="E17" s="8">
        <f t="shared" si="0"/>
        <v>0</v>
      </c>
      <c r="F17" s="5"/>
    </row>
    <row r="18" spans="1:6" ht="15">
      <c r="A18" s="6" t="s">
        <v>35</v>
      </c>
      <c r="B18" s="7" t="s">
        <v>36</v>
      </c>
      <c r="C18" s="8">
        <v>270000</v>
      </c>
      <c r="D18" s="9">
        <f>300000+15000</f>
        <v>315000</v>
      </c>
      <c r="E18" s="8">
        <f t="shared" si="0"/>
        <v>-45000</v>
      </c>
      <c r="F18" s="5"/>
    </row>
    <row r="19" spans="1:6" ht="15">
      <c r="A19" s="6" t="s">
        <v>37</v>
      </c>
      <c r="B19" s="7" t="s">
        <v>38</v>
      </c>
      <c r="C19" s="8">
        <v>51000</v>
      </c>
      <c r="D19" s="9">
        <v>51000</v>
      </c>
      <c r="E19" s="8">
        <f t="shared" si="0"/>
        <v>0</v>
      </c>
      <c r="F19" s="5"/>
    </row>
    <row r="20" spans="1:6" ht="15">
      <c r="A20" s="6" t="s">
        <v>39</v>
      </c>
      <c r="B20" s="7" t="s">
        <v>40</v>
      </c>
      <c r="C20" s="8">
        <v>140000</v>
      </c>
      <c r="D20" s="9">
        <v>0</v>
      </c>
      <c r="E20" s="8">
        <f t="shared" si="0"/>
        <v>140000</v>
      </c>
      <c r="F20" s="5"/>
    </row>
    <row r="21" spans="1:6" ht="15">
      <c r="A21" s="6" t="s">
        <v>41</v>
      </c>
      <c r="B21" s="7" t="s">
        <v>42</v>
      </c>
      <c r="C21" s="8">
        <v>17000</v>
      </c>
      <c r="D21" s="9">
        <v>0</v>
      </c>
      <c r="E21" s="8">
        <f t="shared" si="0"/>
        <v>17000</v>
      </c>
      <c r="F21" s="5"/>
    </row>
    <row r="22" spans="1:6" ht="15">
      <c r="A22" s="6" t="s">
        <v>43</v>
      </c>
      <c r="B22" s="7" t="s">
        <v>44</v>
      </c>
      <c r="C22" s="8">
        <v>85000</v>
      </c>
      <c r="D22" s="9">
        <v>85000</v>
      </c>
      <c r="E22" s="8">
        <v>0</v>
      </c>
      <c r="F22" s="5"/>
    </row>
    <row r="23" spans="1:6" ht="15">
      <c r="A23" s="6" t="s">
        <v>45</v>
      </c>
      <c r="B23" s="7" t="s">
        <v>46</v>
      </c>
      <c r="C23" s="8">
        <v>1000</v>
      </c>
      <c r="D23" s="9">
        <v>0</v>
      </c>
      <c r="E23" s="8">
        <f t="shared" si="0"/>
        <v>1000</v>
      </c>
      <c r="F23" s="5"/>
    </row>
    <row r="24" spans="1:6" ht="15">
      <c r="A24" s="6" t="s">
        <v>47</v>
      </c>
      <c r="B24" s="7" t="s">
        <v>48</v>
      </c>
      <c r="C24" s="8">
        <v>18125</v>
      </c>
      <c r="D24" s="9">
        <v>0</v>
      </c>
      <c r="E24" s="8">
        <f t="shared" si="0"/>
        <v>18125</v>
      </c>
      <c r="F24" s="5"/>
    </row>
    <row r="25" spans="1:6" ht="15">
      <c r="A25" s="10" t="s">
        <v>157</v>
      </c>
      <c r="B25" s="11" t="s">
        <v>158</v>
      </c>
      <c r="C25" s="15">
        <v>2000</v>
      </c>
      <c r="D25" s="16">
        <v>0</v>
      </c>
      <c r="E25" s="8">
        <f t="shared" si="0"/>
        <v>2000</v>
      </c>
      <c r="F25" s="5"/>
    </row>
    <row r="26" spans="1:6" ht="15.75">
      <c r="A26" s="73" t="s">
        <v>49</v>
      </c>
      <c r="B26" s="73"/>
      <c r="C26" s="22">
        <f>SUM(C7:C25)</f>
        <v>2579225</v>
      </c>
      <c r="D26" s="22">
        <f>SUM(D7:D25)</f>
        <v>2363100</v>
      </c>
      <c r="E26" s="21">
        <f>SUM(E7:E25)</f>
        <v>216125</v>
      </c>
      <c r="F26" s="5"/>
    </row>
    <row r="27" spans="1:5" ht="15">
      <c r="A27" s="2"/>
      <c r="B27" s="2"/>
      <c r="C27" s="12"/>
      <c r="D27" s="12"/>
      <c r="E27" s="12"/>
    </row>
    <row r="28" spans="1:5" ht="15">
      <c r="A28" s="2"/>
      <c r="B28" s="2"/>
      <c r="C28" s="12"/>
      <c r="D28" s="12"/>
      <c r="E28" s="12"/>
    </row>
    <row r="29" spans="1:5" ht="15">
      <c r="A29" s="2"/>
      <c r="B29" s="2"/>
      <c r="C29" s="12"/>
      <c r="D29" s="12"/>
      <c r="E29" s="12"/>
    </row>
    <row r="30" spans="1:5" ht="15">
      <c r="A30" s="2"/>
      <c r="B30" s="2"/>
      <c r="C30" s="12"/>
      <c r="D30" s="12"/>
      <c r="E30" s="12"/>
    </row>
    <row r="31" spans="1:5" ht="15">
      <c r="A31" s="2"/>
      <c r="B31" s="2"/>
      <c r="C31" s="12"/>
      <c r="D31" s="12"/>
      <c r="E31" s="12"/>
    </row>
    <row r="34" ht="12.75">
      <c r="D34" t="s">
        <v>119</v>
      </c>
    </row>
    <row r="35" ht="15">
      <c r="D35" s="2" t="s">
        <v>120</v>
      </c>
    </row>
    <row r="36" ht="15">
      <c r="D36" t="s">
        <v>121</v>
      </c>
    </row>
    <row r="44" ht="12.75">
      <c r="A44" s="40" t="s">
        <v>123</v>
      </c>
    </row>
    <row r="45" ht="12.75">
      <c r="A45" s="40" t="s">
        <v>159</v>
      </c>
    </row>
    <row r="46" ht="12.75">
      <c r="A46" s="40" t="s">
        <v>160</v>
      </c>
    </row>
    <row r="47" ht="12.75">
      <c r="A47" s="40" t="s">
        <v>161</v>
      </c>
    </row>
    <row r="48" ht="15">
      <c r="A48" s="2"/>
    </row>
    <row r="49" ht="15">
      <c r="A49" s="2"/>
    </row>
    <row r="50" ht="15">
      <c r="A50" s="2"/>
    </row>
  </sheetData>
  <mergeCells count="2">
    <mergeCell ref="A3:E3"/>
    <mergeCell ref="A26:B26"/>
  </mergeCells>
  <printOptions/>
  <pageMargins left="0.39375" right="0.39375" top="0.7875" bottom="0.7875" header="0.5118055555555556" footer="0.5118055555555556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workbookViewId="0" topLeftCell="A118">
      <selection activeCell="D123" sqref="D123"/>
    </sheetView>
  </sheetViews>
  <sheetFormatPr defaultColWidth="11.7109375" defaultRowHeight="12.75"/>
  <cols>
    <col min="1" max="1" width="50.421875" style="0" customWidth="1"/>
    <col min="2" max="2" width="15.140625" style="0" customWidth="1"/>
  </cols>
  <sheetData>
    <row r="1" spans="1:2" ht="12.75">
      <c r="A1" s="76" t="s">
        <v>175</v>
      </c>
      <c r="B1" s="76"/>
    </row>
    <row r="2" spans="1:2" ht="18">
      <c r="A2" s="74" t="s">
        <v>124</v>
      </c>
      <c r="B2" s="74"/>
    </row>
    <row r="3" spans="1:2" ht="15">
      <c r="A3" s="2"/>
      <c r="B3" s="2"/>
    </row>
    <row r="4" spans="1:2" ht="15">
      <c r="A4" s="75" t="s">
        <v>169</v>
      </c>
      <c r="B4" s="75"/>
    </row>
    <row r="5" spans="1:2" ht="15">
      <c r="A5" s="75" t="s">
        <v>170</v>
      </c>
      <c r="B5" s="75"/>
    </row>
    <row r="6" spans="1:2" ht="15">
      <c r="A6" s="2"/>
      <c r="B6" s="2"/>
    </row>
    <row r="7" spans="1:2" ht="15">
      <c r="A7" s="2"/>
      <c r="B7" s="2"/>
    </row>
    <row r="8" spans="1:2" ht="16.5" thickBot="1">
      <c r="A8" s="24" t="s">
        <v>51</v>
      </c>
      <c r="B8" s="2"/>
    </row>
    <row r="9" spans="1:2" ht="15.75" thickBot="1">
      <c r="A9" s="54" t="s">
        <v>52</v>
      </c>
      <c r="B9" s="43" t="s">
        <v>0</v>
      </c>
    </row>
    <row r="10" spans="1:2" ht="15.75" thickTop="1">
      <c r="A10" s="29" t="s">
        <v>53</v>
      </c>
      <c r="B10" s="30">
        <v>4600000</v>
      </c>
    </row>
    <row r="11" spans="1:2" ht="15">
      <c r="A11" s="25" t="s">
        <v>54</v>
      </c>
      <c r="B11" s="26">
        <v>1650000</v>
      </c>
    </row>
    <row r="12" spans="1:2" ht="15">
      <c r="A12" s="25" t="s">
        <v>126</v>
      </c>
      <c r="B12" s="26">
        <v>360000</v>
      </c>
    </row>
    <row r="13" spans="1:2" ht="15">
      <c r="A13" s="25" t="s">
        <v>55</v>
      </c>
      <c r="B13" s="26">
        <v>6500000</v>
      </c>
    </row>
    <row r="14" spans="1:2" ht="15">
      <c r="A14" s="25" t="s">
        <v>1</v>
      </c>
      <c r="B14" s="26">
        <v>9500000</v>
      </c>
    </row>
    <row r="15" spans="1:2" ht="15">
      <c r="A15" s="25" t="s">
        <v>56</v>
      </c>
      <c r="B15" s="26">
        <v>1400000</v>
      </c>
    </row>
    <row r="16" spans="1:2" ht="15.75">
      <c r="A16" s="55" t="s">
        <v>125</v>
      </c>
      <c r="B16" s="42">
        <f>SUM(B10:B15)</f>
        <v>24010000</v>
      </c>
    </row>
    <row r="17" spans="1:2" ht="15">
      <c r="A17" s="25" t="s">
        <v>57</v>
      </c>
      <c r="B17" s="26">
        <v>1650000</v>
      </c>
    </row>
    <row r="18" spans="1:2" ht="15">
      <c r="A18" s="25" t="s">
        <v>58</v>
      </c>
      <c r="B18" s="26">
        <v>102000</v>
      </c>
    </row>
    <row r="19" spans="1:2" ht="15">
      <c r="A19" s="25" t="s">
        <v>122</v>
      </c>
      <c r="B19" s="26">
        <v>10000</v>
      </c>
    </row>
    <row r="20" spans="1:2" ht="15">
      <c r="A20" s="25" t="s">
        <v>59</v>
      </c>
      <c r="B20" s="26">
        <v>60000</v>
      </c>
    </row>
    <row r="21" spans="1:2" ht="15">
      <c r="A21" s="25" t="s">
        <v>60</v>
      </c>
      <c r="B21" s="26">
        <v>100</v>
      </c>
    </row>
    <row r="22" spans="1:2" ht="15">
      <c r="A22" s="25" t="s">
        <v>61</v>
      </c>
      <c r="B22" s="26">
        <v>6000</v>
      </c>
    </row>
    <row r="23" spans="1:2" ht="15">
      <c r="A23" s="25" t="s">
        <v>62</v>
      </c>
      <c r="B23" s="26">
        <v>190000</v>
      </c>
    </row>
    <row r="24" spans="1:2" ht="15">
      <c r="A24" s="25" t="s">
        <v>63</v>
      </c>
      <c r="B24" s="26">
        <v>450000</v>
      </c>
    </row>
    <row r="25" spans="1:2" ht="15.75" thickBot="1">
      <c r="A25" s="56" t="s">
        <v>127</v>
      </c>
      <c r="B25" s="45">
        <v>220000</v>
      </c>
    </row>
    <row r="26" spans="1:2" ht="16.5" thickBot="1">
      <c r="A26" s="57" t="s">
        <v>2</v>
      </c>
      <c r="B26" s="44">
        <f>SUM(B17:B25)</f>
        <v>2688100</v>
      </c>
    </row>
    <row r="27" spans="1:2" ht="15">
      <c r="A27" s="58" t="s">
        <v>135</v>
      </c>
      <c r="B27" s="46">
        <v>100000</v>
      </c>
    </row>
    <row r="28" spans="1:2" ht="15">
      <c r="A28" s="59" t="s">
        <v>128</v>
      </c>
      <c r="B28" s="47">
        <v>80000</v>
      </c>
    </row>
    <row r="29" spans="1:2" ht="15">
      <c r="A29" s="59" t="s">
        <v>129</v>
      </c>
      <c r="B29" s="47">
        <v>330000</v>
      </c>
    </row>
    <row r="30" spans="1:2" ht="15">
      <c r="A30" s="59" t="s">
        <v>136</v>
      </c>
      <c r="B30" s="47">
        <v>1000</v>
      </c>
    </row>
    <row r="31" spans="1:2" ht="15">
      <c r="A31" s="59" t="s">
        <v>130</v>
      </c>
      <c r="B31" s="47">
        <v>5000</v>
      </c>
    </row>
    <row r="32" spans="1:2" ht="15">
      <c r="A32" s="60" t="s">
        <v>131</v>
      </c>
      <c r="B32" s="48">
        <v>3000</v>
      </c>
    </row>
    <row r="33" spans="1:2" ht="15">
      <c r="A33" s="60" t="s">
        <v>132</v>
      </c>
      <c r="B33" s="48">
        <v>7000</v>
      </c>
    </row>
    <row r="34" spans="1:2" ht="15">
      <c r="A34" s="60" t="s">
        <v>133</v>
      </c>
      <c r="B34" s="48">
        <v>5000</v>
      </c>
    </row>
    <row r="35" spans="1:2" ht="15.75" thickBot="1">
      <c r="A35" s="60" t="s">
        <v>134</v>
      </c>
      <c r="B35" s="48">
        <v>1000</v>
      </c>
    </row>
    <row r="36" spans="1:2" ht="16.5" thickBot="1">
      <c r="A36" s="57" t="s">
        <v>64</v>
      </c>
      <c r="B36" s="44">
        <f>SUM(B27:B35)</f>
        <v>532000</v>
      </c>
    </row>
    <row r="37" spans="1:2" ht="15.75" thickBot="1">
      <c r="A37" s="61" t="s">
        <v>138</v>
      </c>
      <c r="B37" s="49">
        <v>6784873</v>
      </c>
    </row>
    <row r="38" spans="1:2" ht="16.5" thickBot="1">
      <c r="A38" s="57" t="s">
        <v>137</v>
      </c>
      <c r="B38" s="44">
        <f>SUM(B37:B37)</f>
        <v>6784873</v>
      </c>
    </row>
    <row r="39" spans="1:2" ht="15">
      <c r="A39" s="25" t="s">
        <v>65</v>
      </c>
      <c r="B39" s="26">
        <v>3000000</v>
      </c>
    </row>
    <row r="40" spans="1:2" ht="15">
      <c r="A40" s="25" t="s">
        <v>66</v>
      </c>
      <c r="B40" s="26">
        <v>1200000</v>
      </c>
    </row>
    <row r="41" spans="1:2" ht="15.75" thickBot="1">
      <c r="A41" s="25" t="s">
        <v>67</v>
      </c>
      <c r="B41" s="26">
        <f>83*7500</f>
        <v>622500</v>
      </c>
    </row>
    <row r="42" spans="1:2" ht="16.5" thickBot="1">
      <c r="A42" s="57" t="s">
        <v>139</v>
      </c>
      <c r="B42" s="44">
        <f>SUM(B39:B41)</f>
        <v>4822500</v>
      </c>
    </row>
    <row r="43" spans="1:2" ht="15">
      <c r="A43" s="25" t="s">
        <v>103</v>
      </c>
      <c r="B43" s="26">
        <v>159999</v>
      </c>
    </row>
    <row r="44" spans="1:2" ht="15">
      <c r="A44" s="25" t="s">
        <v>3</v>
      </c>
      <c r="B44" s="26">
        <v>10000</v>
      </c>
    </row>
    <row r="45" spans="1:2" ht="15">
      <c r="A45" s="25" t="s">
        <v>69</v>
      </c>
      <c r="B45" s="26">
        <v>50000</v>
      </c>
    </row>
    <row r="46" spans="1:2" ht="15">
      <c r="A46" s="25" t="s">
        <v>70</v>
      </c>
      <c r="B46" s="26">
        <v>270000</v>
      </c>
    </row>
    <row r="47" spans="1:2" ht="15">
      <c r="A47" s="38" t="s">
        <v>104</v>
      </c>
      <c r="B47" s="39">
        <v>50000</v>
      </c>
    </row>
    <row r="48" spans="1:2" ht="16.5" thickBot="1">
      <c r="A48" s="63" t="s">
        <v>140</v>
      </c>
      <c r="B48" s="52">
        <f>SUM(B43:B47)</f>
        <v>539999</v>
      </c>
    </row>
    <row r="49" spans="1:2" ht="16.5" thickBot="1">
      <c r="A49" s="64" t="s">
        <v>166</v>
      </c>
      <c r="B49" s="53">
        <f>72688+86600</f>
        <v>159288</v>
      </c>
    </row>
    <row r="50" spans="1:2" ht="16.5" thickBot="1">
      <c r="A50" s="65" t="s">
        <v>146</v>
      </c>
      <c r="B50" s="51">
        <v>3240628</v>
      </c>
    </row>
    <row r="51" spans="1:2" ht="17.25" thickBot="1" thickTop="1">
      <c r="A51" s="33" t="s">
        <v>141</v>
      </c>
      <c r="B51" s="34">
        <f>B16+B26+B36+B38+B42+B48+B49+B50</f>
        <v>42777388</v>
      </c>
    </row>
    <row r="52" spans="1:2" ht="15">
      <c r="A52" s="41"/>
      <c r="B52" s="41"/>
    </row>
    <row r="53" spans="1:2" ht="15">
      <c r="A53" s="41"/>
      <c r="B53" s="41"/>
    </row>
    <row r="54" spans="1:2" ht="16.5" thickBot="1">
      <c r="A54" s="37" t="s">
        <v>71</v>
      </c>
      <c r="B54" s="41"/>
    </row>
    <row r="55" spans="1:2" ht="15.75" thickBot="1">
      <c r="A55" s="54" t="s">
        <v>52</v>
      </c>
      <c r="B55" s="43" t="s">
        <v>0</v>
      </c>
    </row>
    <row r="56" spans="1:2" ht="15.75" thickTop="1">
      <c r="A56" s="29" t="s">
        <v>72</v>
      </c>
      <c r="B56" s="30">
        <v>120000</v>
      </c>
    </row>
    <row r="57" spans="1:2" ht="15">
      <c r="A57" s="25" t="s">
        <v>105</v>
      </c>
      <c r="B57" s="26">
        <v>20000</v>
      </c>
    </row>
    <row r="58" spans="1:2" ht="15">
      <c r="A58" s="25" t="s">
        <v>106</v>
      </c>
      <c r="B58" s="26">
        <v>45000</v>
      </c>
    </row>
    <row r="59" spans="1:2" ht="15">
      <c r="A59" s="25" t="s">
        <v>148</v>
      </c>
      <c r="B59" s="26">
        <v>100000</v>
      </c>
    </row>
    <row r="60" spans="1:2" ht="15">
      <c r="A60" s="25" t="s">
        <v>73</v>
      </c>
      <c r="B60" s="26">
        <f>14377000-5786440-1956600+633179+159288</f>
        <v>7426427</v>
      </c>
    </row>
    <row r="61" spans="1:2" ht="15">
      <c r="A61" s="25" t="s">
        <v>107</v>
      </c>
      <c r="B61" s="26">
        <v>833000</v>
      </c>
    </row>
    <row r="62" spans="1:2" ht="15">
      <c r="A62" s="25" t="s">
        <v>75</v>
      </c>
      <c r="B62" s="26">
        <f>400404-B63</f>
        <v>210600</v>
      </c>
    </row>
    <row r="63" spans="1:2" ht="15">
      <c r="A63" s="25" t="s">
        <v>76</v>
      </c>
      <c r="B63" s="26">
        <v>189804</v>
      </c>
    </row>
    <row r="64" spans="1:2" ht="15">
      <c r="A64" s="38" t="s">
        <v>77</v>
      </c>
      <c r="B64" s="39">
        <v>330000</v>
      </c>
    </row>
    <row r="65" spans="1:2" ht="15">
      <c r="A65" s="25" t="s">
        <v>78</v>
      </c>
      <c r="B65" s="26">
        <v>11000</v>
      </c>
    </row>
    <row r="66" spans="1:2" ht="15">
      <c r="A66" s="25" t="s">
        <v>79</v>
      </c>
      <c r="B66" s="26">
        <v>107500</v>
      </c>
    </row>
    <row r="67" spans="1:2" ht="15">
      <c r="A67" s="25" t="s">
        <v>80</v>
      </c>
      <c r="B67" s="26">
        <v>40000</v>
      </c>
    </row>
    <row r="68" spans="1:2" ht="15">
      <c r="A68" s="25" t="s">
        <v>168</v>
      </c>
      <c r="B68" s="26">
        <v>20000</v>
      </c>
    </row>
    <row r="69" spans="1:2" ht="15">
      <c r="A69" s="25" t="s">
        <v>82</v>
      </c>
      <c r="B69" s="26">
        <v>270000</v>
      </c>
    </row>
    <row r="70" spans="1:2" ht="15">
      <c r="A70" s="25" t="s">
        <v>163</v>
      </c>
      <c r="B70" s="26">
        <v>612000</v>
      </c>
    </row>
    <row r="71" spans="1:2" ht="15">
      <c r="A71" s="25" t="s">
        <v>162</v>
      </c>
      <c r="B71" s="26">
        <v>25000</v>
      </c>
    </row>
    <row r="72" spans="1:2" ht="15">
      <c r="A72" s="25" t="s">
        <v>83</v>
      </c>
      <c r="B72" s="26">
        <v>740000</v>
      </c>
    </row>
    <row r="73" spans="1:2" ht="15">
      <c r="A73" s="25" t="s">
        <v>84</v>
      </c>
      <c r="B73" s="26">
        <v>555000</v>
      </c>
    </row>
    <row r="74" spans="1:2" ht="15">
      <c r="A74" s="25" t="s">
        <v>112</v>
      </c>
      <c r="B74" s="26">
        <v>5000</v>
      </c>
    </row>
    <row r="75" spans="1:2" ht="15">
      <c r="A75" s="25" t="s">
        <v>150</v>
      </c>
      <c r="B75" s="26">
        <f>2277000-46500</f>
        <v>2230500</v>
      </c>
    </row>
    <row r="76" spans="1:2" ht="15">
      <c r="A76" s="25" t="s">
        <v>86</v>
      </c>
      <c r="B76" s="26">
        <v>140000</v>
      </c>
    </row>
    <row r="77" spans="1:2" ht="15">
      <c r="A77" s="25" t="s">
        <v>87</v>
      </c>
      <c r="B77" s="26">
        <v>3054000</v>
      </c>
    </row>
    <row r="78" spans="1:2" ht="15">
      <c r="A78" s="25" t="s">
        <v>113</v>
      </c>
      <c r="B78" s="26">
        <v>60000</v>
      </c>
    </row>
    <row r="79" spans="1:2" ht="15">
      <c r="A79" s="25" t="s">
        <v>88</v>
      </c>
      <c r="B79" s="26">
        <v>650000</v>
      </c>
    </row>
    <row r="80" spans="1:2" ht="15">
      <c r="A80" s="25" t="s">
        <v>89</v>
      </c>
      <c r="B80" s="26">
        <v>177000</v>
      </c>
    </row>
    <row r="81" spans="1:2" ht="15">
      <c r="A81" s="25" t="s">
        <v>90</v>
      </c>
      <c r="B81" s="26">
        <v>33915</v>
      </c>
    </row>
    <row r="82" spans="1:2" ht="15">
      <c r="A82" s="25" t="s">
        <v>6</v>
      </c>
      <c r="B82" s="26">
        <v>6000</v>
      </c>
    </row>
    <row r="83" spans="1:2" ht="15">
      <c r="A83" s="38" t="s">
        <v>91</v>
      </c>
      <c r="B83" s="39">
        <v>1803900</v>
      </c>
    </row>
    <row r="84" spans="1:2" ht="15">
      <c r="A84" s="25" t="s">
        <v>151</v>
      </c>
      <c r="B84" s="26">
        <v>3600</v>
      </c>
    </row>
    <row r="85" spans="1:2" ht="15">
      <c r="A85" s="25" t="s">
        <v>93</v>
      </c>
      <c r="B85" s="26">
        <v>1475000</v>
      </c>
    </row>
    <row r="86" spans="1:2" ht="15">
      <c r="A86" s="25" t="s">
        <v>94</v>
      </c>
      <c r="B86" s="26">
        <v>478000</v>
      </c>
    </row>
    <row r="87" spans="1:2" ht="15">
      <c r="A87" s="25" t="s">
        <v>95</v>
      </c>
      <c r="B87" s="26">
        <v>1055312</v>
      </c>
    </row>
    <row r="88" spans="1:2" ht="15">
      <c r="A88" s="25" t="s">
        <v>96</v>
      </c>
      <c r="B88" s="26">
        <v>8695500</v>
      </c>
    </row>
    <row r="89" spans="1:2" ht="15">
      <c r="A89" s="25" t="s">
        <v>97</v>
      </c>
      <c r="B89" s="26">
        <v>110000</v>
      </c>
    </row>
    <row r="90" spans="1:2" ht="15">
      <c r="A90" s="25" t="s">
        <v>7</v>
      </c>
      <c r="B90" s="26">
        <v>161627</v>
      </c>
    </row>
    <row r="91" spans="1:2" ht="15.75" thickBot="1">
      <c r="A91" s="27" t="s">
        <v>167</v>
      </c>
      <c r="B91" s="28">
        <v>13669</v>
      </c>
    </row>
    <row r="92" spans="1:2" ht="16.5" thickBot="1">
      <c r="A92" s="57" t="s">
        <v>149</v>
      </c>
      <c r="B92" s="44">
        <f>SUM(B56:B91)</f>
        <v>31808354</v>
      </c>
    </row>
    <row r="93" spans="1:2" ht="15">
      <c r="A93" s="29" t="s">
        <v>108</v>
      </c>
      <c r="B93" s="30">
        <v>1691500</v>
      </c>
    </row>
    <row r="94" spans="1:2" ht="15">
      <c r="A94" s="25" t="s">
        <v>109</v>
      </c>
      <c r="B94" s="26">
        <v>2878000</v>
      </c>
    </row>
    <row r="95" spans="1:2" ht="15.75" thickBot="1">
      <c r="A95" s="38" t="s">
        <v>110</v>
      </c>
      <c r="B95" s="39">
        <v>1922850</v>
      </c>
    </row>
    <row r="96" spans="1:2" ht="16.5" thickBot="1">
      <c r="A96" s="57" t="s">
        <v>142</v>
      </c>
      <c r="B96" s="44">
        <f>SUM(B93:B95)</f>
        <v>6492350</v>
      </c>
    </row>
    <row r="97" spans="1:2" ht="15">
      <c r="A97" s="25" t="s">
        <v>50</v>
      </c>
      <c r="B97" s="26">
        <f>3100*150</f>
        <v>465000</v>
      </c>
    </row>
    <row r="98" spans="1:2" ht="15">
      <c r="A98" s="25" t="s">
        <v>74</v>
      </c>
      <c r="B98" s="26">
        <f>150*3100</f>
        <v>465000</v>
      </c>
    </row>
    <row r="99" spans="1:2" ht="15">
      <c r="A99" s="25" t="s">
        <v>85</v>
      </c>
      <c r="B99" s="26">
        <v>46500</v>
      </c>
    </row>
    <row r="100" spans="1:2" ht="15">
      <c r="A100" s="25" t="s">
        <v>81</v>
      </c>
      <c r="B100" s="26">
        <v>68400</v>
      </c>
    </row>
    <row r="101" spans="1:2" ht="15">
      <c r="A101" s="25" t="s">
        <v>5</v>
      </c>
      <c r="B101" s="26">
        <v>190000</v>
      </c>
    </row>
    <row r="102" spans="1:2" ht="15">
      <c r="A102" s="38" t="s">
        <v>145</v>
      </c>
      <c r="B102" s="39">
        <v>10000</v>
      </c>
    </row>
    <row r="103" spans="1:2" ht="15.75" thickBot="1">
      <c r="A103" s="38" t="s">
        <v>111</v>
      </c>
      <c r="B103" s="39">
        <v>10000</v>
      </c>
    </row>
    <row r="104" spans="1:2" ht="16.5" thickBot="1">
      <c r="A104" s="57" t="s">
        <v>143</v>
      </c>
      <c r="B104" s="44">
        <f>SUM(B97:B103)</f>
        <v>1254900</v>
      </c>
    </row>
    <row r="105" spans="1:2" ht="15.75" thickBot="1">
      <c r="A105" s="25" t="s">
        <v>92</v>
      </c>
      <c r="B105" s="26">
        <v>1200000</v>
      </c>
    </row>
    <row r="106" spans="1:2" ht="16.5" thickBot="1">
      <c r="A106" s="65" t="s">
        <v>144</v>
      </c>
      <c r="B106" s="51">
        <f>SUM(B105)</f>
        <v>1200000</v>
      </c>
    </row>
    <row r="107" spans="1:3" ht="17.25" thickBot="1" thickTop="1">
      <c r="A107" s="33" t="s">
        <v>152</v>
      </c>
      <c r="B107" s="34">
        <f>B92+B96+B104+B106</f>
        <v>40755604</v>
      </c>
      <c r="C107" s="71" t="s">
        <v>173</v>
      </c>
    </row>
    <row r="108" spans="1:3" ht="15">
      <c r="A108" s="41"/>
      <c r="B108" s="41"/>
      <c r="C108" s="67"/>
    </row>
    <row r="109" spans="1:3" ht="15">
      <c r="A109" s="41" t="s">
        <v>98</v>
      </c>
      <c r="B109" s="66">
        <v>8127825</v>
      </c>
      <c r="C109" s="67"/>
    </row>
    <row r="110" spans="1:4" ht="15">
      <c r="A110" s="41" t="s">
        <v>99</v>
      </c>
      <c r="B110" s="66">
        <f>B107-B109</f>
        <v>32627779</v>
      </c>
      <c r="C110" s="67"/>
      <c r="D110" s="70"/>
    </row>
    <row r="111" spans="1:3" ht="15">
      <c r="A111" s="41"/>
      <c r="B111" s="66"/>
      <c r="C111" s="67"/>
    </row>
    <row r="112" spans="1:3" ht="16.5" thickBot="1">
      <c r="A112" s="37" t="s">
        <v>100</v>
      </c>
      <c r="B112" s="41"/>
      <c r="C112" s="67"/>
    </row>
    <row r="113" spans="1:2" ht="15.75" thickBot="1">
      <c r="A113" s="31" t="s">
        <v>52</v>
      </c>
      <c r="B113" s="32" t="s">
        <v>0</v>
      </c>
    </row>
    <row r="114" spans="1:2" ht="15">
      <c r="A114" s="25" t="s">
        <v>101</v>
      </c>
      <c r="B114" s="26">
        <v>-700600</v>
      </c>
    </row>
    <row r="115" spans="1:2" ht="15">
      <c r="A115" s="25" t="s">
        <v>102</v>
      </c>
      <c r="B115" s="26">
        <v>-990000</v>
      </c>
    </row>
    <row r="116" spans="1:2" ht="15">
      <c r="A116" s="25" t="s">
        <v>165</v>
      </c>
      <c r="B116" s="26">
        <v>-65184</v>
      </c>
    </row>
    <row r="117" spans="1:2" ht="15.75" thickBot="1">
      <c r="A117" s="68" t="s">
        <v>147</v>
      </c>
      <c r="B117" s="69">
        <v>-266000</v>
      </c>
    </row>
    <row r="118" spans="1:2" ht="17.25" thickBot="1" thickTop="1">
      <c r="A118" s="33" t="s">
        <v>4</v>
      </c>
      <c r="B118" s="34">
        <f>SUM(B114:B117)</f>
        <v>-2021784</v>
      </c>
    </row>
    <row r="119" spans="1:2" ht="15">
      <c r="A119" s="2"/>
      <c r="B119" s="23"/>
    </row>
    <row r="120" spans="1:2" ht="15.75" thickBot="1">
      <c r="A120" s="2"/>
      <c r="B120" s="2"/>
    </row>
    <row r="121" spans="1:2" ht="16.5" thickBot="1">
      <c r="A121" s="35" t="s">
        <v>164</v>
      </c>
      <c r="B121" s="36">
        <f>B51-B107+B118</f>
        <v>0</v>
      </c>
    </row>
    <row r="122" spans="1:2" ht="15">
      <c r="A122" s="2"/>
      <c r="B122" s="2"/>
    </row>
    <row r="123" spans="1:2" ht="15">
      <c r="A123" s="2"/>
      <c r="B123" s="2"/>
    </row>
    <row r="124" spans="1:2" ht="15.75">
      <c r="A124" s="24" t="s">
        <v>117</v>
      </c>
      <c r="B124" s="2"/>
    </row>
    <row r="125" spans="1:2" ht="15.75">
      <c r="A125" s="2" t="s">
        <v>155</v>
      </c>
      <c r="B125" s="2"/>
    </row>
    <row r="126" spans="1:2" ht="15">
      <c r="A126" s="2" t="s">
        <v>115</v>
      </c>
      <c r="B126" s="2"/>
    </row>
    <row r="127" spans="1:2" ht="15">
      <c r="A127" s="2" t="s">
        <v>114</v>
      </c>
      <c r="B127" s="2"/>
    </row>
    <row r="128" spans="1:2" ht="15">
      <c r="A128" s="2" t="s">
        <v>153</v>
      </c>
      <c r="B128" s="2"/>
    </row>
    <row r="129" spans="1:2" ht="15">
      <c r="A129" s="2" t="s">
        <v>154</v>
      </c>
      <c r="B129" s="2"/>
    </row>
    <row r="130" spans="1:2" ht="15.75">
      <c r="A130" s="2" t="s">
        <v>118</v>
      </c>
      <c r="B130" s="2"/>
    </row>
    <row r="131" spans="1:2" ht="15">
      <c r="A131" s="2" t="s">
        <v>116</v>
      </c>
      <c r="B131" s="2"/>
    </row>
    <row r="132" spans="1:2" ht="15">
      <c r="A132" s="40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40" t="s">
        <v>123</v>
      </c>
      <c r="B135" s="2"/>
    </row>
    <row r="136" spans="1:2" ht="15">
      <c r="A136" s="40" t="s">
        <v>159</v>
      </c>
      <c r="B136" s="2"/>
    </row>
    <row r="137" spans="1:2" ht="15">
      <c r="A137" s="40" t="s">
        <v>160</v>
      </c>
      <c r="B137" s="2"/>
    </row>
    <row r="138" spans="1:2" ht="15">
      <c r="A138" s="40" t="s">
        <v>161</v>
      </c>
      <c r="B138" s="2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</sheetData>
  <mergeCells count="4">
    <mergeCell ref="A2:B2"/>
    <mergeCell ref="A4:B4"/>
    <mergeCell ref="A5:B5"/>
    <mergeCell ref="A1:B1"/>
  </mergeCells>
  <printOptions horizontalCentered="1"/>
  <pageMargins left="0.3937007874015748" right="0.3937007874015748" top="1.062992125984252" bottom="1.062992125984252" header="0.7874015748031497" footer="0.7874015748031497"/>
  <pageSetup fitToHeight="3" fitToWidth="3"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2"/>
  <sheetViews>
    <sheetView workbookViewId="0" topLeftCell="A1">
      <selection activeCell="D6" sqref="D6"/>
    </sheetView>
  </sheetViews>
  <sheetFormatPr defaultColWidth="11.7109375" defaultRowHeight="12.75"/>
  <cols>
    <col min="1" max="1" width="50.421875" style="0" customWidth="1"/>
    <col min="2" max="2" width="15.140625" style="0" customWidth="1"/>
  </cols>
  <sheetData>
    <row r="1" spans="1:2" ht="12.75">
      <c r="A1" s="76" t="s">
        <v>174</v>
      </c>
      <c r="B1" s="76"/>
    </row>
    <row r="2" spans="1:4" ht="18">
      <c r="A2" s="74" t="s">
        <v>171</v>
      </c>
      <c r="B2" s="74"/>
      <c r="C2" s="1"/>
      <c r="D2" s="1"/>
    </row>
    <row r="3" spans="1:2" ht="18">
      <c r="A3" s="74" t="s">
        <v>172</v>
      </c>
      <c r="B3" s="74"/>
    </row>
    <row r="4" spans="1:2" ht="15">
      <c r="A4" s="2"/>
      <c r="B4" s="2"/>
    </row>
    <row r="5" spans="1:2" ht="15">
      <c r="A5" s="2"/>
      <c r="B5" s="2"/>
    </row>
    <row r="6" spans="1:2" ht="16.5" thickBot="1">
      <c r="A6" s="24" t="s">
        <v>51</v>
      </c>
      <c r="B6" s="2"/>
    </row>
    <row r="7" spans="1:2" ht="15.75" thickBot="1">
      <c r="A7" s="54" t="s">
        <v>52</v>
      </c>
      <c r="B7" s="43" t="s">
        <v>0</v>
      </c>
    </row>
    <row r="8" spans="1:2" ht="15.75" thickTop="1">
      <c r="A8" s="29" t="s">
        <v>53</v>
      </c>
      <c r="B8" s="30">
        <v>4600000</v>
      </c>
    </row>
    <row r="9" spans="1:2" ht="15">
      <c r="A9" s="25" t="s">
        <v>54</v>
      </c>
      <c r="B9" s="26">
        <v>1650000</v>
      </c>
    </row>
    <row r="10" spans="1:2" ht="15">
      <c r="A10" s="25" t="s">
        <v>126</v>
      </c>
      <c r="B10" s="26">
        <v>360000</v>
      </c>
    </row>
    <row r="11" spans="1:2" ht="15">
      <c r="A11" s="25" t="s">
        <v>55</v>
      </c>
      <c r="B11" s="26">
        <v>6500000</v>
      </c>
    </row>
    <row r="12" spans="1:2" ht="15">
      <c r="A12" s="25" t="s">
        <v>1</v>
      </c>
      <c r="B12" s="26">
        <v>9500000</v>
      </c>
    </row>
    <row r="13" spans="1:2" ht="15">
      <c r="A13" s="25" t="s">
        <v>56</v>
      </c>
      <c r="B13" s="26">
        <v>1400000</v>
      </c>
    </row>
    <row r="14" spans="1:2" ht="15.75">
      <c r="A14" s="55" t="s">
        <v>125</v>
      </c>
      <c r="B14" s="42">
        <f>SUM(B8:B13)</f>
        <v>24010000</v>
      </c>
    </row>
    <row r="15" spans="1:2" ht="15">
      <c r="A15" s="25" t="s">
        <v>57</v>
      </c>
      <c r="B15" s="26">
        <v>1650000</v>
      </c>
    </row>
    <row r="16" spans="1:2" ht="15">
      <c r="A16" s="25" t="s">
        <v>58</v>
      </c>
      <c r="B16" s="26">
        <v>102000</v>
      </c>
    </row>
    <row r="17" spans="1:2" ht="15">
      <c r="A17" s="25" t="s">
        <v>122</v>
      </c>
      <c r="B17" s="26">
        <v>10000</v>
      </c>
    </row>
    <row r="18" spans="1:2" ht="15">
      <c r="A18" s="25" t="s">
        <v>59</v>
      </c>
      <c r="B18" s="26">
        <v>60000</v>
      </c>
    </row>
    <row r="19" spans="1:2" ht="15">
      <c r="A19" s="25" t="s">
        <v>60</v>
      </c>
      <c r="B19" s="26">
        <v>100</v>
      </c>
    </row>
    <row r="20" spans="1:2" ht="15">
      <c r="A20" s="25" t="s">
        <v>61</v>
      </c>
      <c r="B20" s="26">
        <v>6000</v>
      </c>
    </row>
    <row r="21" spans="1:2" ht="15">
      <c r="A21" s="25" t="s">
        <v>62</v>
      </c>
      <c r="B21" s="26">
        <v>190000</v>
      </c>
    </row>
    <row r="22" spans="1:2" ht="15">
      <c r="A22" s="38" t="s">
        <v>63</v>
      </c>
      <c r="B22" s="39">
        <v>450000</v>
      </c>
    </row>
    <row r="23" spans="1:2" ht="15.75" thickBot="1">
      <c r="A23" s="56" t="s">
        <v>127</v>
      </c>
      <c r="B23" s="45">
        <v>220000</v>
      </c>
    </row>
    <row r="24" spans="1:2" ht="16.5" thickBot="1">
      <c r="A24" s="57" t="s">
        <v>2</v>
      </c>
      <c r="B24" s="44">
        <f>SUM(B15:B23)</f>
        <v>2688100</v>
      </c>
    </row>
    <row r="25" spans="1:2" ht="15">
      <c r="A25" s="58" t="s">
        <v>135</v>
      </c>
      <c r="B25" s="46">
        <v>100000</v>
      </c>
    </row>
    <row r="26" spans="1:2" ht="15">
      <c r="A26" s="59" t="s">
        <v>128</v>
      </c>
      <c r="B26" s="47">
        <v>80000</v>
      </c>
    </row>
    <row r="27" spans="1:2" ht="15">
      <c r="A27" s="59" t="s">
        <v>129</v>
      </c>
      <c r="B27" s="47">
        <v>330000</v>
      </c>
    </row>
    <row r="28" spans="1:2" ht="15">
      <c r="A28" s="59" t="s">
        <v>136</v>
      </c>
      <c r="B28" s="47">
        <v>1000</v>
      </c>
    </row>
    <row r="29" spans="1:2" ht="15">
      <c r="A29" s="59" t="s">
        <v>130</v>
      </c>
      <c r="B29" s="47">
        <v>5000</v>
      </c>
    </row>
    <row r="30" spans="1:2" ht="15">
      <c r="A30" s="60" t="s">
        <v>131</v>
      </c>
      <c r="B30" s="48">
        <v>3000</v>
      </c>
    </row>
    <row r="31" spans="1:2" ht="15">
      <c r="A31" s="60" t="s">
        <v>132</v>
      </c>
      <c r="B31" s="48">
        <v>7000</v>
      </c>
    </row>
    <row r="32" spans="1:2" ht="15">
      <c r="A32" s="60" t="s">
        <v>133</v>
      </c>
      <c r="B32" s="48">
        <v>5000</v>
      </c>
    </row>
    <row r="33" spans="1:2" ht="15.75" thickBot="1">
      <c r="A33" s="60" t="s">
        <v>134</v>
      </c>
      <c r="B33" s="48">
        <v>1000</v>
      </c>
    </row>
    <row r="34" spans="1:2" ht="16.5" thickBot="1">
      <c r="A34" s="57" t="s">
        <v>64</v>
      </c>
      <c r="B34" s="44">
        <f>SUM(B25:B33)</f>
        <v>532000</v>
      </c>
    </row>
    <row r="35" spans="1:2" ht="15">
      <c r="A35" s="61" t="s">
        <v>138</v>
      </c>
      <c r="B35" s="49">
        <v>6784873</v>
      </c>
    </row>
    <row r="36" spans="1:2" ht="15.75" thickBot="1">
      <c r="A36" s="62" t="s">
        <v>68</v>
      </c>
      <c r="B36" s="50"/>
    </row>
    <row r="37" spans="1:2" ht="16.5" thickBot="1">
      <c r="A37" s="57" t="s">
        <v>137</v>
      </c>
      <c r="B37" s="44">
        <f>SUM(B35:B36)</f>
        <v>6784873</v>
      </c>
    </row>
    <row r="38" spans="1:2" ht="15">
      <c r="A38" s="25" t="s">
        <v>65</v>
      </c>
      <c r="B38" s="26">
        <v>3000000</v>
      </c>
    </row>
    <row r="39" spans="1:2" ht="15">
      <c r="A39" s="25" t="s">
        <v>66</v>
      </c>
      <c r="B39" s="26">
        <v>1200000</v>
      </c>
    </row>
    <row r="40" spans="1:2" ht="15.75" thickBot="1">
      <c r="A40" s="25" t="s">
        <v>67</v>
      </c>
      <c r="B40" s="26">
        <f>83*7500</f>
        <v>622500</v>
      </c>
    </row>
    <row r="41" spans="1:2" ht="16.5" thickBot="1">
      <c r="A41" s="57" t="s">
        <v>139</v>
      </c>
      <c r="B41" s="44">
        <f>SUM(B38:B40)</f>
        <v>4822500</v>
      </c>
    </row>
    <row r="42" spans="1:2" ht="15">
      <c r="A42" s="25" t="s">
        <v>103</v>
      </c>
      <c r="B42" s="26">
        <v>159999</v>
      </c>
    </row>
    <row r="43" spans="1:2" ht="15">
      <c r="A43" s="25" t="s">
        <v>3</v>
      </c>
      <c r="B43" s="26">
        <v>10000</v>
      </c>
    </row>
    <row r="44" spans="1:2" ht="15">
      <c r="A44" s="25" t="s">
        <v>69</v>
      </c>
      <c r="B44" s="26">
        <v>50000</v>
      </c>
    </row>
    <row r="45" spans="1:2" ht="15">
      <c r="A45" s="25" t="s">
        <v>70</v>
      </c>
      <c r="B45" s="26">
        <v>270000</v>
      </c>
    </row>
    <row r="46" spans="1:2" ht="15">
      <c r="A46" s="38" t="s">
        <v>104</v>
      </c>
      <c r="B46" s="39">
        <v>50000</v>
      </c>
    </row>
    <row r="47" spans="1:2" ht="16.5" thickBot="1">
      <c r="A47" s="63" t="s">
        <v>140</v>
      </c>
      <c r="B47" s="52">
        <f>SUM(B42:B46)</f>
        <v>539999</v>
      </c>
    </row>
    <row r="48" spans="1:2" ht="16.5" thickBot="1">
      <c r="A48" s="64" t="s">
        <v>166</v>
      </c>
      <c r="B48" s="53">
        <f>72688+86600</f>
        <v>159288</v>
      </c>
    </row>
    <row r="49" spans="1:2" ht="16.5" thickBot="1">
      <c r="A49" s="65" t="s">
        <v>146</v>
      </c>
      <c r="B49" s="51">
        <v>3240628</v>
      </c>
    </row>
    <row r="50" spans="1:2" ht="17.25" thickBot="1" thickTop="1">
      <c r="A50" s="33" t="s">
        <v>141</v>
      </c>
      <c r="B50" s="34">
        <f>B47+B41+B37+B34+B24+B14+B49+B48</f>
        <v>42777388</v>
      </c>
    </row>
    <row r="51" spans="1:2" ht="15">
      <c r="A51" s="41"/>
      <c r="B51" s="41"/>
    </row>
    <row r="52" spans="1:2" ht="15">
      <c r="A52" s="41"/>
      <c r="B52" s="41"/>
    </row>
    <row r="53" spans="1:2" ht="16.5" thickBot="1">
      <c r="A53" s="37" t="s">
        <v>71</v>
      </c>
      <c r="B53" s="41"/>
    </row>
    <row r="54" spans="1:2" ht="15.75" thickBot="1">
      <c r="A54" s="54" t="s">
        <v>52</v>
      </c>
      <c r="B54" s="43" t="s">
        <v>0</v>
      </c>
    </row>
    <row r="55" spans="1:2" ht="15.75" thickTop="1">
      <c r="A55" s="29" t="s">
        <v>72</v>
      </c>
      <c r="B55" s="30">
        <v>120000</v>
      </c>
    </row>
    <row r="56" spans="1:2" ht="15">
      <c r="A56" s="25" t="s">
        <v>105</v>
      </c>
      <c r="B56" s="26">
        <v>20000</v>
      </c>
    </row>
    <row r="57" spans="1:2" ht="15">
      <c r="A57" s="25" t="s">
        <v>106</v>
      </c>
      <c r="B57" s="26">
        <v>45000</v>
      </c>
    </row>
    <row r="58" spans="1:2" ht="15">
      <c r="A58" s="25" t="s">
        <v>148</v>
      </c>
      <c r="B58" s="26">
        <v>100000</v>
      </c>
    </row>
    <row r="59" spans="1:2" ht="15">
      <c r="A59" s="25" t="s">
        <v>73</v>
      </c>
      <c r="B59" s="26">
        <f>14377000-5786440-1956600+633179+159288</f>
        <v>7426427</v>
      </c>
    </row>
    <row r="60" spans="1:2" ht="15">
      <c r="A60" s="25" t="s">
        <v>107</v>
      </c>
      <c r="B60" s="26">
        <v>833000</v>
      </c>
    </row>
    <row r="61" spans="1:2" ht="15">
      <c r="A61" s="25" t="s">
        <v>75</v>
      </c>
      <c r="B61" s="26">
        <f>400404-B62</f>
        <v>210600</v>
      </c>
    </row>
    <row r="62" spans="1:2" ht="15">
      <c r="A62" s="25" t="s">
        <v>76</v>
      </c>
      <c r="B62" s="26">
        <v>189804</v>
      </c>
    </row>
    <row r="63" spans="1:2" ht="15">
      <c r="A63" s="38" t="s">
        <v>77</v>
      </c>
      <c r="B63" s="39">
        <v>330000</v>
      </c>
    </row>
    <row r="64" spans="1:2" ht="15">
      <c r="A64" s="25" t="s">
        <v>78</v>
      </c>
      <c r="B64" s="26">
        <v>11000</v>
      </c>
    </row>
    <row r="65" spans="1:2" ht="15">
      <c r="A65" s="25" t="s">
        <v>79</v>
      </c>
      <c r="B65" s="26">
        <v>107500</v>
      </c>
    </row>
    <row r="66" spans="1:2" ht="15">
      <c r="A66" s="25" t="s">
        <v>80</v>
      </c>
      <c r="B66" s="26">
        <v>40000</v>
      </c>
    </row>
    <row r="67" spans="1:2" ht="15">
      <c r="A67" s="25" t="s">
        <v>168</v>
      </c>
      <c r="B67" s="26">
        <v>20000</v>
      </c>
    </row>
    <row r="68" spans="1:2" ht="15">
      <c r="A68" s="25" t="s">
        <v>82</v>
      </c>
      <c r="B68" s="26">
        <v>270000</v>
      </c>
    </row>
    <row r="69" spans="1:2" ht="15">
      <c r="A69" s="25" t="s">
        <v>163</v>
      </c>
      <c r="B69" s="26">
        <v>612000</v>
      </c>
    </row>
    <row r="70" spans="1:2" ht="15">
      <c r="A70" s="25" t="s">
        <v>162</v>
      </c>
      <c r="B70" s="26">
        <v>25000</v>
      </c>
    </row>
    <row r="71" spans="1:2" ht="15">
      <c r="A71" s="25" t="s">
        <v>83</v>
      </c>
      <c r="B71" s="26">
        <v>740000</v>
      </c>
    </row>
    <row r="72" spans="1:2" ht="15">
      <c r="A72" s="25" t="s">
        <v>84</v>
      </c>
      <c r="B72" s="26">
        <v>555000</v>
      </c>
    </row>
    <row r="73" spans="1:2" ht="15">
      <c r="A73" s="25" t="s">
        <v>112</v>
      </c>
      <c r="B73" s="26">
        <v>5000</v>
      </c>
    </row>
    <row r="74" spans="1:2" ht="15">
      <c r="A74" s="25" t="s">
        <v>150</v>
      </c>
      <c r="B74" s="26">
        <f>2277000-46500</f>
        <v>2230500</v>
      </c>
    </row>
    <row r="75" spans="1:2" ht="15">
      <c r="A75" s="25" t="s">
        <v>86</v>
      </c>
      <c r="B75" s="26">
        <v>140000</v>
      </c>
    </row>
    <row r="76" spans="1:2" ht="15">
      <c r="A76" s="25" t="s">
        <v>87</v>
      </c>
      <c r="B76" s="26">
        <v>3054000</v>
      </c>
    </row>
    <row r="77" spans="1:2" ht="15">
      <c r="A77" s="25" t="s">
        <v>113</v>
      </c>
      <c r="B77" s="26">
        <v>60000</v>
      </c>
    </row>
    <row r="78" spans="1:2" ht="15">
      <c r="A78" s="25" t="s">
        <v>88</v>
      </c>
      <c r="B78" s="26">
        <v>650000</v>
      </c>
    </row>
    <row r="79" spans="1:2" ht="15">
      <c r="A79" s="25" t="s">
        <v>89</v>
      </c>
      <c r="B79" s="26">
        <v>177000</v>
      </c>
    </row>
    <row r="80" spans="1:2" ht="15">
      <c r="A80" s="25" t="s">
        <v>90</v>
      </c>
      <c r="B80" s="26">
        <v>33915</v>
      </c>
    </row>
    <row r="81" spans="1:2" ht="15">
      <c r="A81" s="25" t="s">
        <v>6</v>
      </c>
      <c r="B81" s="26">
        <v>6000</v>
      </c>
    </row>
    <row r="82" spans="1:2" ht="15">
      <c r="A82" s="38" t="s">
        <v>91</v>
      </c>
      <c r="B82" s="39">
        <v>1803900</v>
      </c>
    </row>
    <row r="83" spans="1:2" ht="15">
      <c r="A83" s="25" t="s">
        <v>151</v>
      </c>
      <c r="B83" s="26">
        <v>3600</v>
      </c>
    </row>
    <row r="84" spans="1:2" ht="15">
      <c r="A84" s="25" t="s">
        <v>93</v>
      </c>
      <c r="B84" s="26">
        <v>1475000</v>
      </c>
    </row>
    <row r="85" spans="1:2" ht="15">
      <c r="A85" s="25" t="s">
        <v>94</v>
      </c>
      <c r="B85" s="26">
        <v>478000</v>
      </c>
    </row>
    <row r="86" spans="1:2" ht="15">
      <c r="A86" s="25" t="s">
        <v>95</v>
      </c>
      <c r="B86" s="26">
        <v>1055312</v>
      </c>
    </row>
    <row r="87" spans="1:2" ht="15">
      <c r="A87" s="25" t="s">
        <v>96</v>
      </c>
      <c r="B87" s="26">
        <v>8695500</v>
      </c>
    </row>
    <row r="88" spans="1:2" ht="15">
      <c r="A88" s="25" t="s">
        <v>97</v>
      </c>
      <c r="B88" s="26">
        <v>110000</v>
      </c>
    </row>
    <row r="89" spans="1:2" ht="15">
      <c r="A89" s="25" t="s">
        <v>7</v>
      </c>
      <c r="B89" s="26">
        <v>161627</v>
      </c>
    </row>
    <row r="90" spans="1:2" ht="15.75" thickBot="1">
      <c r="A90" s="27" t="s">
        <v>167</v>
      </c>
      <c r="B90" s="28">
        <v>13669</v>
      </c>
    </row>
    <row r="91" spans="1:2" ht="16.5" thickBot="1">
      <c r="A91" s="57" t="s">
        <v>149</v>
      </c>
      <c r="B91" s="44">
        <f>SUM(B55:B90)</f>
        <v>31808354</v>
      </c>
    </row>
    <row r="92" spans="1:2" ht="15">
      <c r="A92" s="29" t="s">
        <v>108</v>
      </c>
      <c r="B92" s="30">
        <v>1691500</v>
      </c>
    </row>
    <row r="93" spans="1:2" ht="15">
      <c r="A93" s="25" t="s">
        <v>109</v>
      </c>
      <c r="B93" s="26">
        <v>2878000</v>
      </c>
    </row>
    <row r="94" spans="1:2" ht="15.75" thickBot="1">
      <c r="A94" s="38" t="s">
        <v>110</v>
      </c>
      <c r="B94" s="39">
        <v>1922850</v>
      </c>
    </row>
    <row r="95" spans="1:2" ht="16.5" thickBot="1">
      <c r="A95" s="57" t="s">
        <v>142</v>
      </c>
      <c r="B95" s="44">
        <f>SUM(B92:B94)</f>
        <v>6492350</v>
      </c>
    </row>
    <row r="96" spans="1:2" ht="15">
      <c r="A96" s="25" t="s">
        <v>50</v>
      </c>
      <c r="B96" s="26">
        <f>3100*150</f>
        <v>465000</v>
      </c>
    </row>
    <row r="97" spans="1:2" ht="15">
      <c r="A97" s="25" t="s">
        <v>74</v>
      </c>
      <c r="B97" s="26">
        <f>150*3100</f>
        <v>465000</v>
      </c>
    </row>
    <row r="98" spans="1:2" ht="15">
      <c r="A98" s="25" t="s">
        <v>85</v>
      </c>
      <c r="B98" s="26">
        <v>46500</v>
      </c>
    </row>
    <row r="99" spans="1:2" ht="15">
      <c r="A99" s="25" t="s">
        <v>81</v>
      </c>
      <c r="B99" s="26">
        <v>68400</v>
      </c>
    </row>
    <row r="100" spans="1:2" ht="15">
      <c r="A100" s="25" t="s">
        <v>5</v>
      </c>
      <c r="B100" s="26">
        <v>190000</v>
      </c>
    </row>
    <row r="101" spans="1:2" ht="15">
      <c r="A101" s="38" t="s">
        <v>145</v>
      </c>
      <c r="B101" s="39">
        <v>10000</v>
      </c>
    </row>
    <row r="102" spans="1:2" ht="15.75" thickBot="1">
      <c r="A102" s="38" t="s">
        <v>111</v>
      </c>
      <c r="B102" s="39">
        <v>10000</v>
      </c>
    </row>
    <row r="103" spans="1:2" ht="16.5" thickBot="1">
      <c r="A103" s="57" t="s">
        <v>143</v>
      </c>
      <c r="B103" s="44">
        <f>SUM(B96:B102)</f>
        <v>1254900</v>
      </c>
    </row>
    <row r="104" spans="1:2" ht="15.75" thickBot="1">
      <c r="A104" s="25" t="s">
        <v>92</v>
      </c>
      <c r="B104" s="26">
        <v>1200000</v>
      </c>
    </row>
    <row r="105" spans="1:2" ht="16.5" thickBot="1">
      <c r="A105" s="65" t="s">
        <v>144</v>
      </c>
      <c r="B105" s="51">
        <f>SUM(B104)</f>
        <v>1200000</v>
      </c>
    </row>
    <row r="106" spans="1:3" ht="17.25" thickBot="1" thickTop="1">
      <c r="A106" s="33" t="s">
        <v>152</v>
      </c>
      <c r="B106" s="34">
        <f>B91+B95+B103+B105</f>
        <v>40755604</v>
      </c>
      <c r="C106" s="71" t="s">
        <v>173</v>
      </c>
    </row>
    <row r="107" spans="1:3" ht="15">
      <c r="A107" s="41"/>
      <c r="B107" s="41"/>
      <c r="C107" s="67"/>
    </row>
    <row r="108" spans="1:3" ht="15">
      <c r="A108" s="41" t="s">
        <v>98</v>
      </c>
      <c r="B108" s="66">
        <v>8127825</v>
      </c>
      <c r="C108" s="67"/>
    </row>
    <row r="109" spans="1:3" ht="15">
      <c r="A109" s="41" t="s">
        <v>99</v>
      </c>
      <c r="B109" s="66">
        <f>B106-B108</f>
        <v>32627779</v>
      </c>
      <c r="C109" s="67"/>
    </row>
    <row r="110" spans="1:3" ht="15">
      <c r="A110" s="41"/>
      <c r="B110" s="66"/>
      <c r="C110" s="67"/>
    </row>
    <row r="111" spans="1:3" ht="16.5" thickBot="1">
      <c r="A111" s="37" t="s">
        <v>100</v>
      </c>
      <c r="B111" s="41"/>
      <c r="C111" s="67"/>
    </row>
    <row r="112" spans="1:2" ht="15.75" thickBot="1">
      <c r="A112" s="31" t="s">
        <v>52</v>
      </c>
      <c r="B112" s="32" t="s">
        <v>0</v>
      </c>
    </row>
    <row r="113" spans="1:2" ht="15">
      <c r="A113" s="25" t="s">
        <v>101</v>
      </c>
      <c r="B113" s="26">
        <v>-700600</v>
      </c>
    </row>
    <row r="114" spans="1:2" ht="15">
      <c r="A114" s="25" t="s">
        <v>102</v>
      </c>
      <c r="B114" s="26">
        <v>-990000</v>
      </c>
    </row>
    <row r="115" spans="1:2" ht="15">
      <c r="A115" s="25" t="s">
        <v>165</v>
      </c>
      <c r="B115" s="26">
        <v>-65184</v>
      </c>
    </row>
    <row r="116" spans="1:2" ht="15.75" thickBot="1">
      <c r="A116" s="68" t="s">
        <v>147</v>
      </c>
      <c r="B116" s="69">
        <v>-266000</v>
      </c>
    </row>
    <row r="117" spans="1:2" ht="17.25" thickBot="1" thickTop="1">
      <c r="A117" s="33" t="s">
        <v>4</v>
      </c>
      <c r="B117" s="34">
        <f>SUM(B113:B116)</f>
        <v>-2021784</v>
      </c>
    </row>
    <row r="118" spans="1:2" ht="15">
      <c r="A118" s="2"/>
      <c r="B118" s="23"/>
    </row>
    <row r="119" spans="1:2" ht="15.75" thickBot="1">
      <c r="A119" s="2"/>
      <c r="B119" s="2"/>
    </row>
    <row r="120" spans="1:2" ht="16.5" thickBot="1">
      <c r="A120" s="35" t="s">
        <v>164</v>
      </c>
      <c r="B120" s="36">
        <f>B50-B106+B117</f>
        <v>0</v>
      </c>
    </row>
    <row r="121" spans="1:2" ht="15">
      <c r="A121" s="2"/>
      <c r="B121" s="2"/>
    </row>
    <row r="122" spans="1:2" ht="15">
      <c r="A122" s="2"/>
      <c r="B122" s="2"/>
    </row>
    <row r="123" spans="1:2" ht="15.75">
      <c r="A123" s="24" t="s">
        <v>117</v>
      </c>
      <c r="B123" s="2"/>
    </row>
    <row r="124" spans="1:2" ht="15.75">
      <c r="A124" s="2" t="s">
        <v>155</v>
      </c>
      <c r="B124" s="2"/>
    </row>
    <row r="125" spans="1:2" ht="15">
      <c r="A125" s="2" t="s">
        <v>115</v>
      </c>
      <c r="B125" s="2"/>
    </row>
    <row r="126" spans="1:2" ht="15">
      <c r="A126" s="2" t="s">
        <v>114</v>
      </c>
      <c r="B126" s="2"/>
    </row>
    <row r="127" spans="1:2" ht="15">
      <c r="A127" s="2" t="s">
        <v>153</v>
      </c>
      <c r="B127" s="2"/>
    </row>
    <row r="128" spans="1:2" ht="15">
      <c r="A128" s="2" t="s">
        <v>154</v>
      </c>
      <c r="B128" s="2"/>
    </row>
    <row r="129" spans="1:2" ht="15.75">
      <c r="A129" s="2" t="s">
        <v>118</v>
      </c>
      <c r="B129" s="2"/>
    </row>
    <row r="130" spans="1:2" ht="15">
      <c r="A130" s="2" t="s">
        <v>116</v>
      </c>
      <c r="B130" s="2"/>
    </row>
    <row r="131" spans="1:2" ht="15">
      <c r="A131" s="40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40" t="s">
        <v>123</v>
      </c>
      <c r="B134" s="2"/>
    </row>
    <row r="135" spans="1:2" ht="15">
      <c r="A135" s="40" t="s">
        <v>159</v>
      </c>
      <c r="B135" s="2"/>
    </row>
    <row r="136" spans="1:2" ht="15">
      <c r="A136" s="40" t="s">
        <v>160</v>
      </c>
      <c r="B136" s="2"/>
    </row>
    <row r="137" spans="1:2" ht="15">
      <c r="A137" s="40" t="s">
        <v>161</v>
      </c>
      <c r="B137" s="2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</sheetData>
  <mergeCells count="3">
    <mergeCell ref="A2:B2"/>
    <mergeCell ref="A3:B3"/>
    <mergeCell ref="A1:B1"/>
  </mergeCells>
  <printOptions horizontalCentered="1"/>
  <pageMargins left="0.3937007874015748" right="0.3937007874015748" top="1.062992125984252" bottom="1.062992125984252" header="0.7874015748031497" footer="0.7874015748031497"/>
  <pageSetup fitToHeight="3" fitToWidth="3"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Petrzilkova</cp:lastModifiedBy>
  <cp:lastPrinted>2008-12-17T08:30:32Z</cp:lastPrinted>
  <dcterms:created xsi:type="dcterms:W3CDTF">2008-03-17T08:01:44Z</dcterms:created>
  <dcterms:modified xsi:type="dcterms:W3CDTF">2009-07-15T11:27:13Z</dcterms:modified>
  <cp:category/>
  <cp:version/>
  <cp:contentType/>
  <cp:contentStatus/>
</cp:coreProperties>
</file>